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0.10.2025. Информатика (ИИ)\"/>
    </mc:Choice>
  </mc:AlternateContent>
  <bookViews>
    <workbookView xWindow="-105" yWindow="-105" windowWidth="20730" windowHeight="11760" tabRatio="743" firstSheet="1" activeTab="4"/>
  </bookViews>
  <sheets>
    <sheet name="Инструкция" sheetId="10" r:id="rId1"/>
    <sheet name="5 класс" sheetId="5" r:id="rId2"/>
    <sheet name="8 класс" sheetId="17" r:id="rId3"/>
    <sheet name="9 класс" sheetId="15" r:id="rId4"/>
    <sheet name="Сводная" sheetId="11" r:id="rId5"/>
  </sheets>
  <definedNames>
    <definedName name="_xlnm._FilterDatabase" localSheetId="1" hidden="1">'5 класс'!$A$10:$R$10</definedName>
    <definedName name="_xlnm._FilterDatabase" localSheetId="2" hidden="1">'8 класс'!$A$10:$R$10</definedName>
    <definedName name="_xlnm._FilterDatabase" localSheetId="3" hidden="1">'9 класс'!$A$10:$R$10</definedName>
    <definedName name="closed" localSheetId="2">#REF!</definedName>
    <definedName name="closed" localSheetId="3">#REF!</definedName>
    <definedName name="closed">#REF!</definedName>
    <definedName name="location" localSheetId="2">#REF!</definedName>
    <definedName name="location" localSheetId="3">#REF!</definedName>
    <definedName name="location">#REF!</definedName>
    <definedName name="school_type" localSheetId="1">'5 класс'!$B$2:$B$7</definedName>
    <definedName name="school_type" localSheetId="2">'8 класс'!$B$2:$B$7</definedName>
    <definedName name="school_type" localSheetId="3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5" l="1"/>
  <c r="N28" i="15"/>
  <c r="N27" i="15"/>
  <c r="N19" i="15"/>
  <c r="N18" i="15"/>
  <c r="N26" i="15"/>
  <c r="N25" i="15"/>
  <c r="N17" i="15"/>
  <c r="N16" i="15"/>
  <c r="N15" i="15"/>
  <c r="H9" i="5" l="1"/>
  <c r="H9" i="15"/>
  <c r="H9" i="17"/>
  <c r="R2" i="17" l="1"/>
  <c r="N12" i="17" l="1"/>
  <c r="N11" i="17"/>
  <c r="K9" i="17"/>
  <c r="K9" i="15"/>
  <c r="N16" i="5"/>
  <c r="N17" i="5"/>
  <c r="N14" i="5"/>
  <c r="N15" i="5"/>
  <c r="N13" i="5"/>
  <c r="P13" i="15" l="1"/>
  <c r="P24" i="15"/>
  <c r="P20" i="15"/>
  <c r="O28" i="15"/>
  <c r="P18" i="15"/>
  <c r="O26" i="15"/>
  <c r="P16" i="15"/>
  <c r="O15" i="15"/>
  <c r="O20" i="15"/>
  <c r="P19" i="15"/>
  <c r="O18" i="15"/>
  <c r="P17" i="15"/>
  <c r="O16" i="15"/>
  <c r="O27" i="15"/>
  <c r="O25" i="15"/>
  <c r="P15" i="15"/>
  <c r="O19" i="15"/>
  <c r="P25" i="15"/>
  <c r="O17" i="15"/>
  <c r="P28" i="15"/>
  <c r="O12" i="17"/>
  <c r="L9" i="17"/>
  <c r="P12" i="17" s="1"/>
  <c r="O11" i="17"/>
  <c r="L9" i="15"/>
  <c r="P26" i="15" s="1"/>
  <c r="K9" i="5"/>
  <c r="P15" i="5" l="1"/>
  <c r="P13" i="5"/>
  <c r="P16" i="5"/>
  <c r="P17" i="5"/>
  <c r="P11" i="5"/>
  <c r="P14" i="5"/>
  <c r="O13" i="5"/>
  <c r="O11" i="5"/>
  <c r="O17" i="5"/>
  <c r="O14" i="5"/>
  <c r="O16" i="5"/>
  <c r="R6" i="17"/>
  <c r="R4" i="15"/>
  <c r="O15" i="5"/>
  <c r="O12" i="5"/>
  <c r="L9" i="5"/>
  <c r="R4" i="17" l="1"/>
  <c r="R8" i="15"/>
  <c r="P9" i="15" s="1"/>
  <c r="R9" i="15" s="1"/>
  <c r="R8" i="17" l="1"/>
  <c r="P9" i="17" s="1"/>
  <c r="R9" i="17" s="1"/>
  <c r="R4" i="5"/>
  <c r="R6" i="5"/>
  <c r="R8" i="5" l="1"/>
  <c r="P9" i="5" s="1"/>
  <c r="R9" i="5" s="1"/>
  <c r="D10" i="11"/>
  <c r="C10" i="11" s="1"/>
</calcChain>
</file>

<file path=xl/sharedStrings.xml><?xml version="1.0" encoding="utf-8"?>
<sst xmlns="http://schemas.openxmlformats.org/spreadsheetml/2006/main" count="482" uniqueCount="175">
  <si>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</si>
  <si>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</si>
  <si>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</si>
  <si>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</si>
  <si>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</si>
  <si>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</si>
  <si>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</si>
  <si>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</si>
  <si>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</si>
  <si>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</si>
  <si>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</si>
  <si>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</si>
  <si>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</si>
  <si>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</si>
  <si>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</si>
  <si>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</si>
  <si>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</si>
  <si>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</si>
  <si>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</si>
  <si>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</si>
  <si>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</si>
  <si>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</si>
  <si>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</si>
  <si>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</si>
  <si>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</si>
  <si>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</si>
  <si>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</si>
  <si>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</si>
  <si>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</si>
  <si>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</si>
  <si>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</si>
  <si>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</si>
  <si>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</si>
  <si>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</si>
  <si>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</si>
  <si>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</si>
  <si>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</si>
  <si>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</si>
  <si>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</si>
  <si>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</si>
  <si>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</si>
  <si>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</si>
  <si>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Александр</t>
  </si>
  <si>
    <t>не имеются</t>
  </si>
  <si>
    <t>23.09.2025</t>
  </si>
  <si>
    <t>нет</t>
  </si>
  <si>
    <t>Алмазовна</t>
  </si>
  <si>
    <t>МБОУ "ТГ №11"</t>
  </si>
  <si>
    <t>Тимур</t>
  </si>
  <si>
    <t>Радмир</t>
  </si>
  <si>
    <t>Сергеевич</t>
  </si>
  <si>
    <t>Дарья</t>
  </si>
  <si>
    <t>Алексеевич</t>
  </si>
  <si>
    <t>5А</t>
  </si>
  <si>
    <t>Гиматов</t>
  </si>
  <si>
    <t>26.11.2014</t>
  </si>
  <si>
    <t>01.05.2014</t>
  </si>
  <si>
    <t>28.09.2014</t>
  </si>
  <si>
    <t>Антонов</t>
  </si>
  <si>
    <t>Станислав</t>
  </si>
  <si>
    <t>Яковлевич</t>
  </si>
  <si>
    <t>Сергеевна</t>
  </si>
  <si>
    <t>Амалия</t>
  </si>
  <si>
    <t>Ильнурович</t>
  </si>
  <si>
    <t>Политов</t>
  </si>
  <si>
    <t>Павлович</t>
  </si>
  <si>
    <t>Тарасов</t>
  </si>
  <si>
    <t>Демид</t>
  </si>
  <si>
    <t>Гареев</t>
  </si>
  <si>
    <t>Самат</t>
  </si>
  <si>
    <t>Зульфирович</t>
  </si>
  <si>
    <t>08.09.2014</t>
  </si>
  <si>
    <t>Русланович</t>
  </si>
  <si>
    <t>да</t>
  </si>
  <si>
    <t>Елисей</t>
  </si>
  <si>
    <t>9Б</t>
  </si>
  <si>
    <t>Хозиков</t>
  </si>
  <si>
    <t>Ковалинская</t>
  </si>
  <si>
    <t>Авнгелина</t>
  </si>
  <si>
    <t>Николаевна</t>
  </si>
  <si>
    <t>9А</t>
  </si>
  <si>
    <t>Насибуллин</t>
  </si>
  <si>
    <t>Айдарович</t>
  </si>
  <si>
    <t>Гибадуллина</t>
  </si>
  <si>
    <t>Вилена</t>
  </si>
  <si>
    <t>Тагировна</t>
  </si>
  <si>
    <t>Зачепа</t>
  </si>
  <si>
    <t>Ксения</t>
  </si>
  <si>
    <t>Константиновна</t>
  </si>
  <si>
    <t>Хасанов</t>
  </si>
  <si>
    <t>Вадим</t>
  </si>
  <si>
    <t>Рустамович</t>
  </si>
  <si>
    <t>Б</t>
  </si>
  <si>
    <t>Малашенкова</t>
  </si>
  <si>
    <t>Алексеевна</t>
  </si>
  <si>
    <t>Болунова</t>
  </si>
  <si>
    <t>Анна</t>
  </si>
  <si>
    <t>Хадиев</t>
  </si>
  <si>
    <t>Саим</t>
  </si>
  <si>
    <t>Бакиров</t>
  </si>
  <si>
    <t>Ридаль</t>
  </si>
  <si>
    <t>Маратович</t>
  </si>
  <si>
    <t>Исрафилов</t>
  </si>
  <si>
    <t>Данияр</t>
  </si>
  <si>
    <t>Ришатович</t>
  </si>
  <si>
    <t>Шайхутдинов</t>
  </si>
  <si>
    <t>Данис</t>
  </si>
  <si>
    <t>Денисович</t>
  </si>
  <si>
    <t>призёр</t>
  </si>
  <si>
    <t>Газизова</t>
  </si>
  <si>
    <t>ТГ №11</t>
  </si>
  <si>
    <t>Айдар</t>
  </si>
  <si>
    <t>Артем</t>
  </si>
  <si>
    <t>8А</t>
  </si>
  <si>
    <t>Валиуллин</t>
  </si>
  <si>
    <t>Ильясов</t>
  </si>
  <si>
    <t>Егор</t>
  </si>
  <si>
    <t>Инсапова</t>
  </si>
  <si>
    <t>Марселевна</t>
  </si>
  <si>
    <t>Аврам</t>
  </si>
  <si>
    <t>Карпенко</t>
  </si>
  <si>
    <t>Малашенков</t>
  </si>
  <si>
    <t>sai25532/edu023337/5/8vz47r69</t>
  </si>
  <si>
    <t>sai25532/edu023337/5/2qzqggz3</t>
  </si>
  <si>
    <t>sai25532/edu023337/5/wv62v567</t>
  </si>
  <si>
    <t>sai25532/edu023337/5/qrzvg467</t>
  </si>
  <si>
    <t>sai25532/edu023337/5/q9zggrz3</t>
  </si>
  <si>
    <t>sai25532/edu023337/5/w3zrgv65</t>
  </si>
  <si>
    <t>sai25532/edu023337/5/q9zg9rz3</t>
  </si>
  <si>
    <t>Ирекович</t>
  </si>
  <si>
    <t>sai25732/edu023337/8/gr635465</t>
  </si>
  <si>
    <t>Гильмутянов</t>
  </si>
  <si>
    <t>sai25732/edu023337/8/9wz9rq64</t>
  </si>
  <si>
    <t>Кадыргулова Гульназ Рафаэловна</t>
  </si>
  <si>
    <t>Агадуллина</t>
  </si>
  <si>
    <t>Лилия</t>
  </si>
  <si>
    <t>Данисовна</t>
  </si>
  <si>
    <t>Эльза</t>
  </si>
  <si>
    <t>Ганеев</t>
  </si>
  <si>
    <t>Арсений</t>
  </si>
  <si>
    <t>sai25932/edu023337/9/w3zrvqz5</t>
  </si>
  <si>
    <t>Тюкалов</t>
  </si>
  <si>
    <t>Максим</t>
  </si>
  <si>
    <t>Иванович</t>
  </si>
  <si>
    <t>03.08.2010</t>
  </si>
  <si>
    <t>28.09.2010</t>
  </si>
  <si>
    <t>29.05.2010</t>
  </si>
  <si>
    <t>25.12.2010</t>
  </si>
  <si>
    <t>sai25932/edu023337/9/qrzv24z7</t>
  </si>
  <si>
    <t>sai25932/edu023337/9/8g6725z4</t>
  </si>
  <si>
    <t>sai25932/edu023337/9/37z53wz4</t>
  </si>
  <si>
    <t>sai25932/edu023337/9/q9zg9rz3</t>
  </si>
  <si>
    <t>sai25932/edu023337/9/gr63w465</t>
  </si>
  <si>
    <t>sai25932/edu023337/9/3wz8vgz4</t>
  </si>
  <si>
    <t>sai25932/edu023337/9/w3zr9q65</t>
  </si>
  <si>
    <t>sai25932/edu023337/9/8g675564</t>
  </si>
  <si>
    <t>sai25932/edu023337/9/gr63q465</t>
  </si>
  <si>
    <t>sai25932/edu023337/9/9wz95qz4</t>
  </si>
  <si>
    <t>sai25932/edu023337/9/8g67r5z4</t>
  </si>
  <si>
    <t>sai25932/edu023337/9/qrzw58z2</t>
  </si>
  <si>
    <t>sai25932/edu023337/9/wv62r567</t>
  </si>
  <si>
    <t>sai25932/edu023337/9/w3zr2qz5</t>
  </si>
  <si>
    <t>sai25932/edu023337/9/qrzw2862</t>
  </si>
  <si>
    <t>sai25932/edu023337/9/2qzqggz3</t>
  </si>
  <si>
    <t>sai25932/edu023337/9/8vz4rrz9</t>
  </si>
  <si>
    <t>Ранжированный список участников школьного этапа всероссийской олимпиады школьников 
по информатике (искусственный интеллект) в 9 классах в 2025-2026 учебном году</t>
  </si>
  <si>
    <t>информатика (искусственный интеллект)</t>
  </si>
  <si>
    <t>Ранжированный список участников школьного этапа всероссийской олимпиады школьников 
по  информатике (искусственный интеллект)  в 8 классах в 2025-2026 учебном году</t>
  </si>
  <si>
    <t xml:space="preserve"> информатика (искусственный интеллект) </t>
  </si>
  <si>
    <t>Ранжированный список участников школьного этапа всероссийской олимпиады школьников 
по информатике (искусственный интеллект)  в 5 классах в 2025-2026 учебном году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</si>
  <si>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</si>
  <si>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</si>
  <si>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</si>
  <si>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участник</t>
  </si>
  <si>
    <t>Информатика (ИИ)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</si>
</sst>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top"/>
    </xf>
    <xf numFmtId="0" fontId="12" fillId="0" borderId="0" xfId="0" applyFont="1" applyFill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top"/>
    </xf>
    <xf numFmtId="1" fontId="12" fillId="0" borderId="0" xfId="0" applyNumberFormat="1" applyFont="1" applyAlignment="1">
      <alignment horizontal="center" vertical="center"/>
    </xf>
    <xf numFmtId="9" fontId="11" fillId="0" borderId="0" xfId="2" applyFont="1" applyAlignment="1">
      <alignment horizontal="center" vertical="center"/>
    </xf>
    <xf numFmtId="14" fontId="12" fillId="0" borderId="0" xfId="0" applyNumberFormat="1" applyFont="1" applyFill="1" applyBorder="1" applyAlignment="1">
      <alignment horizontal="left" vertical="center"/>
    </xf>
    <xf numFmtId="167" fontId="12" fillId="0" borderId="0" xfId="0" applyNumberFormat="1" applyFont="1"/>
    <xf numFmtId="166" fontId="11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9" fontId="13" fillId="0" borderId="0" xfId="2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9" fontId="12" fillId="0" borderId="1" xfId="2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4" fontId="12" fillId="0" borderId="1" xfId="0" applyNumberFormat="1" applyFont="1" applyFill="1" applyBorder="1" applyAlignment="1">
      <alignment vertical="center"/>
    </xf>
    <xf numFmtId="165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0" fontId="12" fillId="0" borderId="0" xfId="0" applyFont="1" applyFill="1" applyBorder="1" applyAlignment="1">
      <alignment horizontal="right" vertical="top"/>
    </xf>
    <xf numFmtId="0" fontId="12" fillId="0" borderId="0" xfId="0" applyFont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/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1" fillId="0" borderId="2" xfId="0" applyFont="1" applyFill="1" applyBorder="1" applyAlignment="1">
      <alignment horizontal="right" vertical="top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9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zoomScale="77" zoomScaleNormal="77" workbookViewId="0">
      <selection activeCell="I11" sqref="I11:I1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3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59" customFormat="1" ht="18.75" x14ac:dyDescent="0.3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21" s="59" customFormat="1" ht="32.25" customHeight="1" x14ac:dyDescent="0.3">
      <c r="B2" s="60"/>
      <c r="C2" s="108" t="s">
        <v>169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61" t="s">
        <v>31</v>
      </c>
      <c r="R2" s="62">
        <v>7</v>
      </c>
    </row>
    <row r="3" spans="1:21" s="59" customFormat="1" ht="18.75" x14ac:dyDescent="0.3">
      <c r="B3" s="60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1"/>
      <c r="R3" s="62"/>
    </row>
    <row r="4" spans="1:21" s="59" customFormat="1" ht="18.75" x14ac:dyDescent="0.3">
      <c r="A4" s="64" t="s">
        <v>0</v>
      </c>
      <c r="B4" s="65"/>
      <c r="C4" s="64" t="s">
        <v>168</v>
      </c>
      <c r="E4" s="66" t="s">
        <v>21</v>
      </c>
      <c r="F4" s="67"/>
      <c r="Q4" s="68" t="s">
        <v>32</v>
      </c>
      <c r="R4" s="69">
        <f>COUNTIF(P11:P17,"победитель")</f>
        <v>0</v>
      </c>
    </row>
    <row r="5" spans="1:21" s="59" customFormat="1" ht="18.75" x14ac:dyDescent="0.3">
      <c r="A5" s="64" t="s">
        <v>36</v>
      </c>
      <c r="B5" s="65"/>
      <c r="C5" s="64" t="s">
        <v>12</v>
      </c>
      <c r="E5" s="66" t="s">
        <v>22</v>
      </c>
      <c r="F5" s="67"/>
      <c r="Q5" s="68" t="s">
        <v>33</v>
      </c>
      <c r="R5" s="62">
        <v>1</v>
      </c>
    </row>
    <row r="6" spans="1:21" s="59" customFormat="1" ht="18.75" x14ac:dyDescent="0.3">
      <c r="A6" s="64" t="s">
        <v>1</v>
      </c>
      <c r="B6" s="65"/>
      <c r="C6" s="64" t="s">
        <v>40</v>
      </c>
      <c r="E6" s="67"/>
      <c r="F6" s="67"/>
      <c r="Q6" s="68" t="s">
        <v>34</v>
      </c>
      <c r="R6" s="62">
        <f>COUNTIF(P11:P17,"участник")</f>
        <v>6</v>
      </c>
    </row>
    <row r="7" spans="1:21" s="59" customFormat="1" ht="18.75" x14ac:dyDescent="0.3">
      <c r="A7" s="64" t="s">
        <v>5</v>
      </c>
      <c r="B7" s="65"/>
      <c r="C7" s="64">
        <v>5</v>
      </c>
      <c r="E7" s="67"/>
      <c r="F7" s="67"/>
      <c r="P7" s="70"/>
      <c r="Q7" s="68" t="s">
        <v>24</v>
      </c>
      <c r="R7" s="71">
        <v>0.45</v>
      </c>
    </row>
    <row r="8" spans="1:21" s="59" customFormat="1" ht="18.75" x14ac:dyDescent="0.3">
      <c r="A8" s="64" t="s">
        <v>7</v>
      </c>
      <c r="B8" s="65"/>
      <c r="C8" s="72" t="s">
        <v>44</v>
      </c>
      <c r="F8" s="67"/>
      <c r="M8" s="73"/>
      <c r="Q8" s="74" t="s">
        <v>30</v>
      </c>
      <c r="R8" s="71">
        <f>(R4+R5)/R2</f>
        <v>0.14285714285714285</v>
      </c>
    </row>
    <row r="9" spans="1:21" s="59" customFormat="1" ht="18.75" x14ac:dyDescent="0.3">
      <c r="C9" s="107" t="s">
        <v>23</v>
      </c>
      <c r="D9" s="107"/>
      <c r="E9" s="75">
        <v>84</v>
      </c>
      <c r="G9" s="68" t="s">
        <v>41</v>
      </c>
      <c r="H9" s="76">
        <f>E9/2</f>
        <v>42</v>
      </c>
      <c r="J9" s="77" t="s">
        <v>13</v>
      </c>
      <c r="K9" s="78">
        <f>MAX(M11:M17)</f>
        <v>36</v>
      </c>
      <c r="L9" s="79" t="str">
        <f>IF(K9*100/E9&gt;=50,"победитель","участник")</f>
        <v>участник</v>
      </c>
      <c r="M9" s="73"/>
      <c r="P9" s="80">
        <f>R8-45%</f>
        <v>-0.30714285714285716</v>
      </c>
      <c r="Q9" s="68" t="s">
        <v>25</v>
      </c>
      <c r="R9" s="81">
        <f>IF((R2*P9)&gt;0,(R2*P9),0)</f>
        <v>0</v>
      </c>
    </row>
    <row r="10" spans="1:21" s="59" customFormat="1" ht="168.75" x14ac:dyDescent="0.3">
      <c r="A10" s="82" t="s">
        <v>6</v>
      </c>
      <c r="B10" s="83" t="s">
        <v>8</v>
      </c>
      <c r="C10" s="83" t="s">
        <v>2</v>
      </c>
      <c r="D10" s="83" t="s">
        <v>3</v>
      </c>
      <c r="E10" s="83" t="s">
        <v>4</v>
      </c>
      <c r="F10" s="83" t="s">
        <v>9</v>
      </c>
      <c r="G10" s="83" t="s">
        <v>18</v>
      </c>
      <c r="H10" s="83" t="s">
        <v>39</v>
      </c>
      <c r="I10" s="83" t="s">
        <v>38</v>
      </c>
      <c r="J10" s="83" t="s">
        <v>10</v>
      </c>
      <c r="K10" s="83" t="s">
        <v>19</v>
      </c>
      <c r="L10" s="84" t="s">
        <v>16</v>
      </c>
      <c r="M10" s="83" t="s">
        <v>20</v>
      </c>
      <c r="N10" s="83" t="s">
        <v>14</v>
      </c>
      <c r="O10" s="83" t="s">
        <v>15</v>
      </c>
      <c r="P10" s="83" t="s">
        <v>17</v>
      </c>
      <c r="Q10" s="83" t="s">
        <v>11</v>
      </c>
      <c r="R10" s="83" t="s">
        <v>37</v>
      </c>
      <c r="S10" s="85"/>
      <c r="T10" s="85"/>
      <c r="U10" s="85"/>
    </row>
    <row r="11" spans="1:21" s="59" customFormat="1" ht="18.75" x14ac:dyDescent="0.3">
      <c r="A11" s="82">
        <v>1</v>
      </c>
      <c r="B11" s="86" t="s">
        <v>12</v>
      </c>
      <c r="C11" s="99" t="s">
        <v>68</v>
      </c>
      <c r="D11" s="99" t="s">
        <v>69</v>
      </c>
      <c r="E11" s="99" t="s">
        <v>70</v>
      </c>
      <c r="F11" s="100" t="s">
        <v>71</v>
      </c>
      <c r="G11" s="89" t="s">
        <v>43</v>
      </c>
      <c r="H11" s="89" t="s">
        <v>45</v>
      </c>
      <c r="I11" s="90" t="s">
        <v>45</v>
      </c>
      <c r="J11" s="90" t="s">
        <v>47</v>
      </c>
      <c r="K11" s="91" t="s">
        <v>53</v>
      </c>
      <c r="L11" s="92" t="s">
        <v>122</v>
      </c>
      <c r="M11" s="93">
        <v>0</v>
      </c>
      <c r="N11" s="94">
        <v>0</v>
      </c>
      <c r="O11" s="94">
        <f>IF(M11="","",M11/$K$9)</f>
        <v>0</v>
      </c>
      <c r="P11" s="95" t="str">
        <f>IF(M11="","",IF($K$9=M11,$L$9,IF(M11&gt;=$H$9,"призер","участник")))</f>
        <v>участник</v>
      </c>
      <c r="Q11" s="90" t="s">
        <v>133</v>
      </c>
      <c r="R11" s="96" t="s">
        <v>110</v>
      </c>
    </row>
    <row r="12" spans="1:21" s="59" customFormat="1" ht="18.75" x14ac:dyDescent="0.3">
      <c r="A12" s="82">
        <v>2</v>
      </c>
      <c r="B12" s="86" t="s">
        <v>12</v>
      </c>
      <c r="C12" s="87" t="s">
        <v>54</v>
      </c>
      <c r="D12" s="87" t="s">
        <v>42</v>
      </c>
      <c r="E12" s="87" t="s">
        <v>50</v>
      </c>
      <c r="F12" s="97" t="s">
        <v>55</v>
      </c>
      <c r="G12" s="89" t="s">
        <v>43</v>
      </c>
      <c r="H12" s="89" t="s">
        <v>45</v>
      </c>
      <c r="I12" s="90" t="s">
        <v>45</v>
      </c>
      <c r="J12" s="90" t="s">
        <v>47</v>
      </c>
      <c r="K12" s="98" t="s">
        <v>53</v>
      </c>
      <c r="L12" s="92" t="s">
        <v>123</v>
      </c>
      <c r="M12" s="93">
        <v>36</v>
      </c>
      <c r="N12" s="94">
        <v>0.36</v>
      </c>
      <c r="O12" s="94">
        <f>IF(M12="","",M12/$K$9)</f>
        <v>1</v>
      </c>
      <c r="P12" s="95" t="s">
        <v>108</v>
      </c>
      <c r="Q12" s="90" t="s">
        <v>133</v>
      </c>
      <c r="R12" s="96" t="s">
        <v>110</v>
      </c>
    </row>
    <row r="13" spans="1:21" s="59" customFormat="1" ht="18.75" x14ac:dyDescent="0.3">
      <c r="A13" s="82">
        <v>3</v>
      </c>
      <c r="B13" s="86" t="s">
        <v>12</v>
      </c>
      <c r="C13" s="87" t="s">
        <v>117</v>
      </c>
      <c r="D13" s="87" t="s">
        <v>62</v>
      </c>
      <c r="E13" s="87" t="s">
        <v>118</v>
      </c>
      <c r="F13" s="88">
        <v>42090</v>
      </c>
      <c r="G13" s="89" t="s">
        <v>43</v>
      </c>
      <c r="H13" s="89" t="s">
        <v>45</v>
      </c>
      <c r="I13" s="90" t="s">
        <v>45</v>
      </c>
      <c r="J13" s="90" t="s">
        <v>47</v>
      </c>
      <c r="K13" s="91" t="s">
        <v>53</v>
      </c>
      <c r="L13" s="92" t="s">
        <v>125</v>
      </c>
      <c r="M13" s="93">
        <v>0</v>
      </c>
      <c r="N13" s="94">
        <f>IF(M13="","",M13/$E$9)</f>
        <v>0</v>
      </c>
      <c r="O13" s="94">
        <f>IF(M13="","",M13/$K$9)</f>
        <v>0</v>
      </c>
      <c r="P13" s="95" t="str">
        <f>IF(M13="","",IF($K$9=M13,$L$9,IF(M13&gt;=$H$9,"призер","участник")))</f>
        <v>участник</v>
      </c>
      <c r="Q13" s="90" t="s">
        <v>133</v>
      </c>
      <c r="R13" s="96" t="s">
        <v>110</v>
      </c>
    </row>
    <row r="14" spans="1:21" s="59" customFormat="1" ht="18.75" x14ac:dyDescent="0.3">
      <c r="A14" s="82">
        <v>4</v>
      </c>
      <c r="B14" s="86" t="s">
        <v>12</v>
      </c>
      <c r="C14" s="87" t="s">
        <v>120</v>
      </c>
      <c r="D14" s="87" t="s">
        <v>119</v>
      </c>
      <c r="E14" s="87" t="s">
        <v>91</v>
      </c>
      <c r="F14" s="88">
        <v>42036</v>
      </c>
      <c r="G14" s="89" t="s">
        <v>43</v>
      </c>
      <c r="H14" s="89" t="s">
        <v>45</v>
      </c>
      <c r="I14" s="90" t="s">
        <v>45</v>
      </c>
      <c r="J14" s="90" t="s">
        <v>47</v>
      </c>
      <c r="K14" s="91" t="s">
        <v>53</v>
      </c>
      <c r="L14" s="92" t="s">
        <v>124</v>
      </c>
      <c r="M14" s="93">
        <v>24</v>
      </c>
      <c r="N14" s="94">
        <f>IF(M14="","",M14/$E$9)</f>
        <v>0.2857142857142857</v>
      </c>
      <c r="O14" s="94">
        <f>IF(M14="","",M14/$K$9)</f>
        <v>0.66666666666666663</v>
      </c>
      <c r="P14" s="95" t="str">
        <f>IF(M14="","",IF($K$9=M14,$L$9,IF(M14&gt;=$H$9,"призер","участник")))</f>
        <v>участник</v>
      </c>
      <c r="Q14" s="90" t="s">
        <v>133</v>
      </c>
      <c r="R14" s="96" t="s">
        <v>110</v>
      </c>
    </row>
    <row r="15" spans="1:21" s="59" customFormat="1" ht="18.75" x14ac:dyDescent="0.3">
      <c r="A15" s="82">
        <v>5</v>
      </c>
      <c r="B15" s="86" t="s">
        <v>12</v>
      </c>
      <c r="C15" s="87" t="s">
        <v>121</v>
      </c>
      <c r="D15" s="87" t="s">
        <v>116</v>
      </c>
      <c r="E15" s="87" t="s">
        <v>52</v>
      </c>
      <c r="F15" s="88">
        <v>41844</v>
      </c>
      <c r="G15" s="89" t="s">
        <v>43</v>
      </c>
      <c r="H15" s="89" t="s">
        <v>45</v>
      </c>
      <c r="I15" s="90" t="s">
        <v>45</v>
      </c>
      <c r="J15" s="90" t="s">
        <v>47</v>
      </c>
      <c r="K15" s="91" t="s">
        <v>53</v>
      </c>
      <c r="L15" s="92" t="s">
        <v>128</v>
      </c>
      <c r="M15" s="93">
        <v>24</v>
      </c>
      <c r="N15" s="94">
        <f>IF(M15="","",M15/$E$9)</f>
        <v>0.2857142857142857</v>
      </c>
      <c r="O15" s="94">
        <f>IF(M15="","",M15/$K$9)</f>
        <v>0.66666666666666663</v>
      </c>
      <c r="P15" s="95" t="str">
        <f>IF(M15="","",IF($K$9=M15,$L$9,IF(M15&gt;=$H$9,"призер","участник")))</f>
        <v>участник</v>
      </c>
      <c r="Q15" s="90" t="s">
        <v>133</v>
      </c>
      <c r="R15" s="96" t="s">
        <v>110</v>
      </c>
    </row>
    <row r="16" spans="1:21" s="59" customFormat="1" ht="18.75" x14ac:dyDescent="0.3">
      <c r="A16" s="82">
        <v>6</v>
      </c>
      <c r="B16" s="86" t="s">
        <v>12</v>
      </c>
      <c r="C16" s="87" t="s">
        <v>64</v>
      </c>
      <c r="D16" s="87" t="s">
        <v>42</v>
      </c>
      <c r="E16" s="87" t="s">
        <v>65</v>
      </c>
      <c r="F16" s="88" t="s">
        <v>57</v>
      </c>
      <c r="G16" s="89" t="s">
        <v>43</v>
      </c>
      <c r="H16" s="89" t="s">
        <v>45</v>
      </c>
      <c r="I16" s="90" t="s">
        <v>45</v>
      </c>
      <c r="J16" s="90" t="s">
        <v>47</v>
      </c>
      <c r="K16" s="91" t="s">
        <v>53</v>
      </c>
      <c r="L16" s="92" t="s">
        <v>126</v>
      </c>
      <c r="M16" s="93">
        <v>12</v>
      </c>
      <c r="N16" s="94">
        <f>IF(M16="","",M16/$E$9)</f>
        <v>0.14285714285714285</v>
      </c>
      <c r="O16" s="94">
        <f>IF(M16="","",M16/$K$9)</f>
        <v>0.33333333333333331</v>
      </c>
      <c r="P16" s="95" t="str">
        <f>IF(M16="","",IF($K$9=M16,$L$9,IF(M16&gt;=$H$9,"призер","участник")))</f>
        <v>участник</v>
      </c>
      <c r="Q16" s="90" t="s">
        <v>133</v>
      </c>
      <c r="R16" s="96" t="s">
        <v>110</v>
      </c>
    </row>
    <row r="17" spans="1:18" s="59" customFormat="1" ht="18.75" x14ac:dyDescent="0.3">
      <c r="A17" s="82">
        <v>7</v>
      </c>
      <c r="B17" s="86" t="s">
        <v>12</v>
      </c>
      <c r="C17" s="87" t="s">
        <v>66</v>
      </c>
      <c r="D17" s="87" t="s">
        <v>67</v>
      </c>
      <c r="E17" s="87" t="s">
        <v>50</v>
      </c>
      <c r="F17" s="88" t="s">
        <v>56</v>
      </c>
      <c r="G17" s="89" t="s">
        <v>43</v>
      </c>
      <c r="H17" s="89" t="s">
        <v>45</v>
      </c>
      <c r="I17" s="90" t="s">
        <v>45</v>
      </c>
      <c r="J17" s="90" t="s">
        <v>47</v>
      </c>
      <c r="K17" s="91" t="s">
        <v>53</v>
      </c>
      <c r="L17" s="92" t="s">
        <v>127</v>
      </c>
      <c r="M17" s="93">
        <v>24</v>
      </c>
      <c r="N17" s="94">
        <f>IF(M17="","",M17/$E$9)</f>
        <v>0.2857142857142857</v>
      </c>
      <c r="O17" s="94">
        <f>IF(M17="","",M17/$K$9)</f>
        <v>0.66666666666666663</v>
      </c>
      <c r="P17" s="95" t="str">
        <f>IF(M17="","",IF($K$9=M17,$L$9,IF(M17&gt;=$H$9,"призер","участник")))</f>
        <v>участник</v>
      </c>
      <c r="Q17" s="90" t="s">
        <v>133</v>
      </c>
      <c r="R17" s="96" t="s">
        <v>110</v>
      </c>
    </row>
    <row r="18" spans="1:18" s="59" customFormat="1" ht="18.75" x14ac:dyDescent="0.3"/>
    <row r="19" spans="1:18" s="59" customFormat="1" ht="18.75" x14ac:dyDescent="0.3">
      <c r="B19" s="101"/>
      <c r="C19" s="102"/>
      <c r="D19" s="59" t="s">
        <v>170</v>
      </c>
      <c r="H19" s="59" t="s">
        <v>171</v>
      </c>
    </row>
    <row r="20" spans="1:18" s="59" customFormat="1" ht="18.75" x14ac:dyDescent="0.3">
      <c r="C20" s="102"/>
    </row>
    <row r="21" spans="1:18" s="59" customFormat="1" ht="18.75" x14ac:dyDescent="0.3">
      <c r="D21" s="59" t="s">
        <v>172</v>
      </c>
    </row>
    <row r="22" spans="1:18" s="59" customFormat="1" ht="18.75" x14ac:dyDescent="0.3"/>
    <row r="23" spans="1:18" s="59" customFormat="1" ht="18.75" x14ac:dyDescent="0.3"/>
    <row r="24" spans="1:18" s="59" customFormat="1" ht="18.75" x14ac:dyDescent="0.3"/>
  </sheetData>
  <protectedRanges>
    <protectedRange sqref="N11:N17" name="Диапазон1_3_1"/>
    <protectedRange sqref="O11:O17" name="Диапазон1_1_1_1"/>
    <protectedRange sqref="P11:P17" name="Диапазон1_2_1_1_1"/>
  </protectedRanges>
  <autoFilter ref="A10:R10">
    <sortState ref="A11:R17">
      <sortCondition ref="C10"/>
    </sortState>
  </autoFilter>
  <mergeCells count="3">
    <mergeCell ref="A1:R1"/>
    <mergeCell ref="C9:D9"/>
    <mergeCell ref="C2:P2"/>
  </mergeCells>
  <conditionalFormatting sqref="C4:C5">
    <cfRule type="expression" dxfId="8" priority="3" stopIfTrue="1">
      <formula>ISBLANK(C4)</formula>
    </cfRule>
  </conditionalFormatting>
  <conditionalFormatting sqref="C8">
    <cfRule type="expression" dxfId="7" priority="2" stopIfTrue="1">
      <formula>ISBLANK(C8)</formula>
    </cfRule>
  </conditionalFormatting>
  <conditionalFormatting sqref="E9">
    <cfRule type="expression" dxfId="6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workbookViewId="0">
      <selection activeCell="S8" sqref="S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1" ht="32.25" customHeight="1" x14ac:dyDescent="0.25">
      <c r="B2" s="11"/>
      <c r="C2" s="111" t="s">
        <v>167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2" t="s">
        <v>31</v>
      </c>
      <c r="R2" s="13">
        <f>COUNTA(M11:M12)</f>
        <v>2</v>
      </c>
    </row>
    <row r="3" spans="1:21" x14ac:dyDescent="0.25">
      <c r="B3" s="11"/>
      <c r="C3" s="48"/>
      <c r="D3" s="48"/>
      <c r="E3" s="48"/>
      <c r="F3" s="48"/>
      <c r="G3" s="48"/>
      <c r="H3" s="49"/>
      <c r="I3" s="48"/>
      <c r="J3" s="48"/>
      <c r="K3" s="48"/>
      <c r="L3" s="48"/>
      <c r="M3" s="48"/>
      <c r="N3" s="48"/>
      <c r="O3" s="48"/>
      <c r="P3" s="48"/>
      <c r="Q3" s="12"/>
      <c r="R3" s="13"/>
    </row>
    <row r="4" spans="1:21" x14ac:dyDescent="0.25">
      <c r="A4" s="45" t="s">
        <v>0</v>
      </c>
      <c r="B4" s="15"/>
      <c r="C4" s="45" t="s">
        <v>168</v>
      </c>
      <c r="E4" s="16" t="s">
        <v>21</v>
      </c>
      <c r="F4" s="17"/>
      <c r="Q4" s="18" t="s">
        <v>32</v>
      </c>
      <c r="R4" s="19">
        <f>COUNTIF(P11:P12,"победитель")</f>
        <v>0</v>
      </c>
    </row>
    <row r="5" spans="1:21" x14ac:dyDescent="0.25">
      <c r="A5" s="45" t="s">
        <v>36</v>
      </c>
      <c r="B5" s="15"/>
      <c r="C5" s="45" t="s">
        <v>12</v>
      </c>
      <c r="E5" s="16" t="s">
        <v>22</v>
      </c>
      <c r="F5" s="17"/>
      <c r="Q5" s="18" t="s">
        <v>33</v>
      </c>
      <c r="R5" s="13">
        <v>0</v>
      </c>
    </row>
    <row r="6" spans="1:21" x14ac:dyDescent="0.25">
      <c r="A6" s="45" t="s">
        <v>1</v>
      </c>
      <c r="B6" s="15"/>
      <c r="C6" s="45" t="s">
        <v>40</v>
      </c>
      <c r="E6" s="17"/>
      <c r="F6" s="17"/>
      <c r="Q6" s="18" t="s">
        <v>34</v>
      </c>
      <c r="R6" s="13">
        <f>COUNTIF(P11:P12,"участник")</f>
        <v>2</v>
      </c>
    </row>
    <row r="7" spans="1:21" x14ac:dyDescent="0.25">
      <c r="A7" s="45" t="s">
        <v>5</v>
      </c>
      <c r="B7" s="15"/>
      <c r="C7" s="45">
        <v>11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46">
        <v>45923</v>
      </c>
      <c r="F8" s="17"/>
      <c r="Q8" s="22" t="s">
        <v>30</v>
      </c>
      <c r="R8" s="21">
        <f>(R4+R5)/R2</f>
        <v>0</v>
      </c>
    </row>
    <row r="9" spans="1:21" x14ac:dyDescent="0.25">
      <c r="C9" s="110" t="s">
        <v>23</v>
      </c>
      <c r="D9" s="110"/>
      <c r="E9" s="14">
        <v>100</v>
      </c>
      <c r="G9" s="18" t="s">
        <v>41</v>
      </c>
      <c r="H9" s="52">
        <f>E9/2</f>
        <v>50</v>
      </c>
      <c r="J9" s="23" t="s">
        <v>13</v>
      </c>
      <c r="K9" s="24">
        <f>MAX(M11:M12)</f>
        <v>20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x14ac:dyDescent="0.25">
      <c r="A11" s="28">
        <v>5</v>
      </c>
      <c r="B11" s="47" t="s">
        <v>12</v>
      </c>
      <c r="C11" s="54" t="s">
        <v>115</v>
      </c>
      <c r="D11" s="54" t="s">
        <v>112</v>
      </c>
      <c r="E11" s="54" t="s">
        <v>101</v>
      </c>
      <c r="F11" s="55">
        <v>40845</v>
      </c>
      <c r="G11" s="56" t="s">
        <v>43</v>
      </c>
      <c r="H11" s="56" t="s">
        <v>45</v>
      </c>
      <c r="I11" s="57" t="s">
        <v>73</v>
      </c>
      <c r="J11" s="57" t="s">
        <v>47</v>
      </c>
      <c r="K11" s="58" t="s">
        <v>113</v>
      </c>
      <c r="L11" s="56" t="s">
        <v>130</v>
      </c>
      <c r="M11" s="58">
        <v>20</v>
      </c>
      <c r="N11" s="31">
        <f t="shared" ref="N11:N12" si="0">IF(M11="","",M11/$E$9)</f>
        <v>0.2</v>
      </c>
      <c r="O11" s="31">
        <f t="shared" ref="O11:O12" si="1">IF(M11="","",M11/$K$9)</f>
        <v>1</v>
      </c>
      <c r="P11" s="41" t="s">
        <v>173</v>
      </c>
      <c r="Q11" s="57" t="s">
        <v>133</v>
      </c>
      <c r="R11" s="57" t="s">
        <v>110</v>
      </c>
    </row>
    <row r="12" spans="1:21" x14ac:dyDescent="0.25">
      <c r="A12" s="28">
        <v>14</v>
      </c>
      <c r="B12" s="47" t="s">
        <v>12</v>
      </c>
      <c r="C12" s="54" t="s">
        <v>131</v>
      </c>
      <c r="D12" s="54" t="s">
        <v>48</v>
      </c>
      <c r="E12" s="54" t="s">
        <v>129</v>
      </c>
      <c r="F12" s="55">
        <v>40734</v>
      </c>
      <c r="G12" s="56" t="s">
        <v>43</v>
      </c>
      <c r="H12" s="56" t="s">
        <v>45</v>
      </c>
      <c r="I12" s="57" t="s">
        <v>45</v>
      </c>
      <c r="J12" s="57" t="s">
        <v>47</v>
      </c>
      <c r="K12" s="58" t="s">
        <v>113</v>
      </c>
      <c r="L12" s="56" t="s">
        <v>132</v>
      </c>
      <c r="M12" s="58">
        <v>20</v>
      </c>
      <c r="N12" s="31">
        <f t="shared" si="0"/>
        <v>0.2</v>
      </c>
      <c r="O12" s="31">
        <f t="shared" si="1"/>
        <v>1</v>
      </c>
      <c r="P12" s="41" t="str">
        <f t="shared" ref="P12" si="2">IF(M12="","",IF($K$9=M12,$L$9,IF(M12&gt;=$H$9,"призер","участник")))</f>
        <v>участник</v>
      </c>
      <c r="Q12" s="57" t="s">
        <v>133</v>
      </c>
      <c r="R12" s="57" t="s">
        <v>110</v>
      </c>
    </row>
    <row r="14" spans="1:21" x14ac:dyDescent="0.25">
      <c r="B14" s="10" t="s">
        <v>170</v>
      </c>
      <c r="F14" s="10" t="s">
        <v>171</v>
      </c>
    </row>
    <row r="16" spans="1:21" x14ac:dyDescent="0.25">
      <c r="B16" s="10" t="s">
        <v>172</v>
      </c>
    </row>
    <row r="17" spans="2:3" ht="15.75" x14ac:dyDescent="0.25">
      <c r="B17" s="33"/>
      <c r="C17" s="53"/>
    </row>
    <row r="18" spans="2:3" ht="15.75" x14ac:dyDescent="0.25">
      <c r="C18" s="53"/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opLeftCell="D7" zoomScaleNormal="100" workbookViewId="0">
      <selection activeCell="L30" sqref="L3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1" ht="32.25" customHeight="1" x14ac:dyDescent="0.25">
      <c r="B2" s="11"/>
      <c r="C2" s="111" t="s">
        <v>165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2" t="s">
        <v>31</v>
      </c>
      <c r="R2" s="13">
        <v>18</v>
      </c>
    </row>
    <row r="3" spans="1:21" x14ac:dyDescent="0.25">
      <c r="B3" s="11"/>
      <c r="C3" s="48"/>
      <c r="D3" s="48"/>
      <c r="E3" s="48"/>
      <c r="F3" s="48"/>
      <c r="G3" s="48"/>
      <c r="H3" s="49"/>
      <c r="I3" s="48"/>
      <c r="J3" s="48"/>
      <c r="K3" s="48"/>
      <c r="L3" s="48"/>
      <c r="M3" s="48"/>
      <c r="N3" s="48"/>
      <c r="O3" s="48"/>
      <c r="P3" s="48"/>
      <c r="Q3" s="12"/>
      <c r="R3" s="13"/>
    </row>
    <row r="4" spans="1:21" x14ac:dyDescent="0.25">
      <c r="A4" s="45" t="s">
        <v>0</v>
      </c>
      <c r="B4" s="15"/>
      <c r="C4" s="45" t="s">
        <v>166</v>
      </c>
      <c r="E4" s="16" t="s">
        <v>21</v>
      </c>
      <c r="F4" s="17"/>
      <c r="K4" s="10" t="s">
        <v>92</v>
      </c>
      <c r="Q4" s="18" t="s">
        <v>32</v>
      </c>
      <c r="R4" s="19">
        <f>COUNTIF(P11:P27,"победитель")</f>
        <v>1</v>
      </c>
    </row>
    <row r="5" spans="1:21" x14ac:dyDescent="0.25">
      <c r="A5" s="45" t="s">
        <v>36</v>
      </c>
      <c r="B5" s="15"/>
      <c r="C5" s="45" t="s">
        <v>12</v>
      </c>
      <c r="E5" s="16" t="s">
        <v>22</v>
      </c>
      <c r="F5" s="17"/>
      <c r="Q5" s="18" t="s">
        <v>33</v>
      </c>
      <c r="R5" s="13">
        <v>3</v>
      </c>
    </row>
    <row r="6" spans="1:21" x14ac:dyDescent="0.25">
      <c r="A6" s="45" t="s">
        <v>1</v>
      </c>
      <c r="B6" s="15"/>
      <c r="C6" s="45" t="s">
        <v>40</v>
      </c>
      <c r="E6" s="17"/>
      <c r="F6" s="17"/>
      <c r="Q6" s="18" t="s">
        <v>34</v>
      </c>
      <c r="R6" s="13">
        <v>14</v>
      </c>
    </row>
    <row r="7" spans="1:21" x14ac:dyDescent="0.25">
      <c r="A7" s="45" t="s">
        <v>5</v>
      </c>
      <c r="B7" s="15"/>
      <c r="C7" s="45">
        <v>9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46">
        <v>45950</v>
      </c>
      <c r="F8" s="17"/>
      <c r="Q8" s="22" t="s">
        <v>30</v>
      </c>
      <c r="R8" s="21">
        <f>(R4+R5)/R2</f>
        <v>0.22222222222222221</v>
      </c>
    </row>
    <row r="9" spans="1:21" x14ac:dyDescent="0.25">
      <c r="C9" s="110" t="s">
        <v>23</v>
      </c>
      <c r="D9" s="110"/>
      <c r="E9" s="14">
        <v>112</v>
      </c>
      <c r="G9" s="18" t="s">
        <v>41</v>
      </c>
      <c r="H9" s="51">
        <f>E9/2</f>
        <v>56</v>
      </c>
      <c r="J9" s="23" t="s">
        <v>13</v>
      </c>
      <c r="K9" s="24">
        <f>MAX(M11:M27)</f>
        <v>58</v>
      </c>
      <c r="L9" s="25" t="str">
        <f>IF(K9*100/E9&gt;=50,"победитель","участник")</f>
        <v>победитель</v>
      </c>
      <c r="P9" s="26">
        <f>R8-45%</f>
        <v>-0.2277777777777778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9</v>
      </c>
      <c r="B11" s="47" t="s">
        <v>12</v>
      </c>
      <c r="C11" s="34" t="s">
        <v>134</v>
      </c>
      <c r="D11" s="34" t="s">
        <v>135</v>
      </c>
      <c r="E11" s="34" t="s">
        <v>136</v>
      </c>
      <c r="F11" s="35">
        <v>40531</v>
      </c>
      <c r="G11" s="36" t="s">
        <v>43</v>
      </c>
      <c r="H11" s="34" t="s">
        <v>45</v>
      </c>
      <c r="I11" s="103" t="s">
        <v>45</v>
      </c>
      <c r="J11" s="103" t="s">
        <v>47</v>
      </c>
      <c r="K11" s="38" t="s">
        <v>80</v>
      </c>
      <c r="L11" s="39" t="s">
        <v>156</v>
      </c>
      <c r="M11" s="40">
        <v>36</v>
      </c>
      <c r="N11" s="31">
        <v>0.32</v>
      </c>
      <c r="O11" s="31">
        <v>0.62</v>
      </c>
      <c r="P11" s="41" t="s">
        <v>108</v>
      </c>
      <c r="Q11" s="37" t="s">
        <v>133</v>
      </c>
      <c r="R11" s="42" t="s">
        <v>47</v>
      </c>
    </row>
    <row r="12" spans="1:21" s="32" customFormat="1" ht="12.95" customHeight="1" x14ac:dyDescent="0.2">
      <c r="A12" s="28">
        <v>18</v>
      </c>
      <c r="B12" s="47" t="s">
        <v>12</v>
      </c>
      <c r="C12" s="34" t="s">
        <v>99</v>
      </c>
      <c r="D12" s="34" t="s">
        <v>100</v>
      </c>
      <c r="E12" s="34" t="s">
        <v>101</v>
      </c>
      <c r="F12" s="35">
        <v>40476</v>
      </c>
      <c r="G12" s="36" t="s">
        <v>43</v>
      </c>
      <c r="H12" s="34" t="s">
        <v>45</v>
      </c>
      <c r="I12" s="103" t="s">
        <v>45</v>
      </c>
      <c r="J12" s="103" t="s">
        <v>47</v>
      </c>
      <c r="K12" s="38" t="s">
        <v>80</v>
      </c>
      <c r="L12" s="39" t="s">
        <v>154</v>
      </c>
      <c r="M12" s="40">
        <v>24</v>
      </c>
      <c r="N12" s="31">
        <v>0.21428571428571427</v>
      </c>
      <c r="O12" s="31">
        <v>0.41379310344827586</v>
      </c>
      <c r="P12" s="41" t="s">
        <v>173</v>
      </c>
      <c r="Q12" s="37" t="s">
        <v>133</v>
      </c>
      <c r="R12" s="42" t="s">
        <v>47</v>
      </c>
    </row>
    <row r="13" spans="1:21" x14ac:dyDescent="0.25">
      <c r="A13" s="28">
        <v>13</v>
      </c>
      <c r="B13" s="47" t="s">
        <v>12</v>
      </c>
      <c r="C13" s="34" t="s">
        <v>138</v>
      </c>
      <c r="D13" s="34" t="s">
        <v>139</v>
      </c>
      <c r="E13" s="34" t="s">
        <v>72</v>
      </c>
      <c r="F13" s="35">
        <v>40290</v>
      </c>
      <c r="G13" s="36" t="s">
        <v>43</v>
      </c>
      <c r="H13" s="34" t="s">
        <v>45</v>
      </c>
      <c r="I13" s="103" t="s">
        <v>45</v>
      </c>
      <c r="J13" s="103" t="s">
        <v>47</v>
      </c>
      <c r="K13" s="38" t="s">
        <v>80</v>
      </c>
      <c r="L13" s="39" t="s">
        <v>150</v>
      </c>
      <c r="M13" s="40">
        <v>15</v>
      </c>
      <c r="N13" s="31">
        <v>0.13</v>
      </c>
      <c r="O13" s="31">
        <v>0.26</v>
      </c>
      <c r="P13" s="41" t="str">
        <f>IF(M13="","",IF($K$9=M13,$L$9,IF(M13&gt;=$H$9,"призер","участник")))</f>
        <v>участник</v>
      </c>
      <c r="Q13" s="37" t="s">
        <v>133</v>
      </c>
      <c r="R13" s="42" t="s">
        <v>47</v>
      </c>
    </row>
    <row r="14" spans="1:21" x14ac:dyDescent="0.25">
      <c r="A14" s="28">
        <v>17</v>
      </c>
      <c r="B14" s="47" t="s">
        <v>12</v>
      </c>
      <c r="C14" s="34" t="s">
        <v>83</v>
      </c>
      <c r="D14" s="34" t="s">
        <v>84</v>
      </c>
      <c r="E14" s="34" t="s">
        <v>85</v>
      </c>
      <c r="F14" s="35">
        <v>40431</v>
      </c>
      <c r="G14" s="36" t="s">
        <v>43</v>
      </c>
      <c r="H14" s="34" t="s">
        <v>45</v>
      </c>
      <c r="I14" s="103" t="s">
        <v>45</v>
      </c>
      <c r="J14" s="103" t="s">
        <v>47</v>
      </c>
      <c r="K14" s="38" t="s">
        <v>80</v>
      </c>
      <c r="L14" s="39" t="s">
        <v>153</v>
      </c>
      <c r="M14" s="40">
        <v>24</v>
      </c>
      <c r="N14" s="31">
        <v>0.21428571428571427</v>
      </c>
      <c r="O14" s="31">
        <v>0.41379310344827586</v>
      </c>
      <c r="P14" s="41" t="s">
        <v>173</v>
      </c>
      <c r="Q14" s="37" t="s">
        <v>133</v>
      </c>
      <c r="R14" s="42" t="s">
        <v>47</v>
      </c>
    </row>
    <row r="15" spans="1:21" x14ac:dyDescent="0.25">
      <c r="A15" s="28">
        <v>8</v>
      </c>
      <c r="B15" s="47" t="s">
        <v>12</v>
      </c>
      <c r="C15" s="34" t="s">
        <v>86</v>
      </c>
      <c r="D15" s="34" t="s">
        <v>87</v>
      </c>
      <c r="E15" s="34" t="s">
        <v>88</v>
      </c>
      <c r="F15" s="35">
        <v>40195</v>
      </c>
      <c r="G15" s="36" t="s">
        <v>43</v>
      </c>
      <c r="H15" s="34" t="s">
        <v>45</v>
      </c>
      <c r="I15" s="103" t="s">
        <v>45</v>
      </c>
      <c r="J15" s="103" t="s">
        <v>47</v>
      </c>
      <c r="K15" s="38" t="s">
        <v>80</v>
      </c>
      <c r="L15" s="39" t="s">
        <v>151</v>
      </c>
      <c r="M15" s="40">
        <v>24</v>
      </c>
      <c r="N15" s="31">
        <f>IF(M15="","",M15/$E$9)</f>
        <v>0.21428571428571427</v>
      </c>
      <c r="O15" s="31">
        <f>IF(M15="","",M15/$K$9)</f>
        <v>0.41379310344827586</v>
      </c>
      <c r="P15" s="41" t="str">
        <f>IF(M15="","",IF($K$9=M15,$L$9,IF(M15&gt;=$H$9,"призер","участник")))</f>
        <v>участник</v>
      </c>
      <c r="Q15" s="37" t="s">
        <v>133</v>
      </c>
      <c r="R15" s="42" t="s">
        <v>47</v>
      </c>
    </row>
    <row r="16" spans="1:21" x14ac:dyDescent="0.25">
      <c r="A16" s="28">
        <v>19</v>
      </c>
      <c r="B16" s="47" t="s">
        <v>12</v>
      </c>
      <c r="C16" s="34" t="s">
        <v>102</v>
      </c>
      <c r="D16" s="34" t="s">
        <v>103</v>
      </c>
      <c r="E16" s="34" t="s">
        <v>63</v>
      </c>
      <c r="F16" s="35">
        <v>40495</v>
      </c>
      <c r="G16" s="36" t="s">
        <v>43</v>
      </c>
      <c r="H16" s="34" t="s">
        <v>45</v>
      </c>
      <c r="I16" s="103" t="s">
        <v>45</v>
      </c>
      <c r="J16" s="103" t="s">
        <v>47</v>
      </c>
      <c r="K16" s="38" t="s">
        <v>80</v>
      </c>
      <c r="L16" s="39" t="s">
        <v>157</v>
      </c>
      <c r="M16" s="40">
        <v>21</v>
      </c>
      <c r="N16" s="31">
        <f>IF(M16="","",M16/$E$9)</f>
        <v>0.1875</v>
      </c>
      <c r="O16" s="31">
        <f>IF(M16="","",M16/$K$9)</f>
        <v>0.36206896551724138</v>
      </c>
      <c r="P16" s="41" t="str">
        <f>IF(M16="","",IF($K$9=M16,$L$9,IF(M16&gt;=$H$9,"призер","участник")))</f>
        <v>участник</v>
      </c>
      <c r="Q16" s="37" t="s">
        <v>133</v>
      </c>
      <c r="R16" s="42" t="s">
        <v>47</v>
      </c>
    </row>
    <row r="17" spans="1:18" x14ac:dyDescent="0.25">
      <c r="A17" s="28">
        <v>3</v>
      </c>
      <c r="B17" s="47" t="s">
        <v>12</v>
      </c>
      <c r="C17" s="34" t="s">
        <v>77</v>
      </c>
      <c r="D17" s="34" t="s">
        <v>78</v>
      </c>
      <c r="E17" s="34" t="s">
        <v>79</v>
      </c>
      <c r="F17" s="43">
        <v>40124</v>
      </c>
      <c r="G17" s="36" t="s">
        <v>43</v>
      </c>
      <c r="H17" s="34" t="s">
        <v>45</v>
      </c>
      <c r="I17" s="103" t="s">
        <v>45</v>
      </c>
      <c r="J17" s="103" t="s">
        <v>47</v>
      </c>
      <c r="K17" s="44" t="s">
        <v>80</v>
      </c>
      <c r="L17" s="39" t="s">
        <v>155</v>
      </c>
      <c r="M17" s="40">
        <v>24</v>
      </c>
      <c r="N17" s="31">
        <f>IF(M17="","",M17/$E$9)</f>
        <v>0.21428571428571427</v>
      </c>
      <c r="O17" s="31">
        <f>IF(M17="","",M17/$K$9)</f>
        <v>0.41379310344827586</v>
      </c>
      <c r="P17" s="41" t="str">
        <f>IF(M17="","",IF($K$9=M17,$L$9,IF(M17&gt;=$H$9,"призер","участник")))</f>
        <v>участник</v>
      </c>
      <c r="Q17" s="37" t="s">
        <v>133</v>
      </c>
      <c r="R17" s="42" t="s">
        <v>47</v>
      </c>
    </row>
    <row r="18" spans="1:18" x14ac:dyDescent="0.25">
      <c r="A18" s="28">
        <v>16</v>
      </c>
      <c r="B18" s="47" t="s">
        <v>12</v>
      </c>
      <c r="C18" s="34" t="s">
        <v>141</v>
      </c>
      <c r="D18" s="34" t="s">
        <v>142</v>
      </c>
      <c r="E18" s="34" t="s">
        <v>143</v>
      </c>
      <c r="F18" s="35">
        <v>39800</v>
      </c>
      <c r="G18" s="36" t="s">
        <v>43</v>
      </c>
      <c r="H18" s="34" t="s">
        <v>45</v>
      </c>
      <c r="I18" s="103" t="s">
        <v>73</v>
      </c>
      <c r="J18" s="103" t="s">
        <v>47</v>
      </c>
      <c r="K18" s="38" t="s">
        <v>80</v>
      </c>
      <c r="L18" s="39" t="s">
        <v>148</v>
      </c>
      <c r="M18" s="40">
        <v>18</v>
      </c>
      <c r="N18" s="31">
        <f>IF(M18="","",M18/$E$9)</f>
        <v>0.16071428571428573</v>
      </c>
      <c r="O18" s="31">
        <f>IF(M18="","",M18/$K$9)</f>
        <v>0.31034482758620691</v>
      </c>
      <c r="P18" s="41" t="str">
        <f>IF(M18="","",IF($K$9=M18,$L$9,IF(M18&gt;=$H$9,"призер","участник")))</f>
        <v>участник</v>
      </c>
      <c r="Q18" s="37" t="s">
        <v>133</v>
      </c>
      <c r="R18" s="42" t="s">
        <v>47</v>
      </c>
    </row>
    <row r="19" spans="1:18" x14ac:dyDescent="0.25">
      <c r="A19" s="47" t="s">
        <v>12</v>
      </c>
      <c r="B19" s="34" t="s">
        <v>12</v>
      </c>
      <c r="C19" s="34" t="s">
        <v>97</v>
      </c>
      <c r="D19" s="34" t="s">
        <v>98</v>
      </c>
      <c r="E19" s="35" t="s">
        <v>82</v>
      </c>
      <c r="F19" s="36" t="s">
        <v>144</v>
      </c>
      <c r="G19" s="36" t="s">
        <v>43</v>
      </c>
      <c r="H19" s="103" t="s">
        <v>45</v>
      </c>
      <c r="I19" s="103" t="s">
        <v>73</v>
      </c>
      <c r="J19" s="103" t="s">
        <v>47</v>
      </c>
      <c r="K19" s="39" t="s">
        <v>80</v>
      </c>
      <c r="L19" s="40" t="s">
        <v>149</v>
      </c>
      <c r="M19" s="40">
        <v>21</v>
      </c>
      <c r="N19" s="31">
        <f>IF(M19="","",M19/$E$9)</f>
        <v>0.1875</v>
      </c>
      <c r="O19" s="31">
        <f>IF(M19="","",M19/$K$9)</f>
        <v>0.36206896551724138</v>
      </c>
      <c r="P19" s="41" t="str">
        <f>IF(M19="","",IF($K$9=M19,$L$9,IF(M19&gt;=$H$9,"призер","участник")))</f>
        <v>участник</v>
      </c>
      <c r="Q19" s="37" t="s">
        <v>133</v>
      </c>
      <c r="R19" s="42" t="s">
        <v>47</v>
      </c>
    </row>
    <row r="20" spans="1:18" x14ac:dyDescent="0.25">
      <c r="A20" s="47" t="s">
        <v>12</v>
      </c>
      <c r="B20" s="34" t="s">
        <v>12</v>
      </c>
      <c r="C20" s="34" t="s">
        <v>105</v>
      </c>
      <c r="D20" s="34" t="s">
        <v>106</v>
      </c>
      <c r="E20" s="35" t="s">
        <v>107</v>
      </c>
      <c r="F20" s="36" t="s">
        <v>147</v>
      </c>
      <c r="G20" s="36" t="s">
        <v>43</v>
      </c>
      <c r="H20" s="103" t="s">
        <v>45</v>
      </c>
      <c r="I20" s="103" t="s">
        <v>45</v>
      </c>
      <c r="J20" s="103" t="s">
        <v>47</v>
      </c>
      <c r="K20" s="39" t="s">
        <v>80</v>
      </c>
      <c r="L20" s="40" t="s">
        <v>152</v>
      </c>
      <c r="M20" s="40">
        <v>18</v>
      </c>
      <c r="N20" s="31">
        <f>IF(M20="","",M20/$E$9)</f>
        <v>0.16071428571428573</v>
      </c>
      <c r="O20" s="31">
        <f>IF(M20="","",M20/$K$9)</f>
        <v>0.31034482758620691</v>
      </c>
      <c r="P20" s="41" t="str">
        <f>IF(M20="","",IF($K$9=M20,$L$9,IF(M20&gt;=$H$9,"призер","участник")))</f>
        <v>участник</v>
      </c>
      <c r="Q20" s="37" t="s">
        <v>133</v>
      </c>
      <c r="R20" s="104" t="s">
        <v>47</v>
      </c>
    </row>
    <row r="21" spans="1:18" x14ac:dyDescent="0.25">
      <c r="A21" s="28">
        <v>15</v>
      </c>
      <c r="B21" s="47" t="s">
        <v>12</v>
      </c>
      <c r="C21" s="34" t="s">
        <v>95</v>
      </c>
      <c r="D21" s="34" t="s">
        <v>96</v>
      </c>
      <c r="E21" s="34" t="s">
        <v>61</v>
      </c>
      <c r="F21" s="35">
        <v>40189</v>
      </c>
      <c r="G21" s="36" t="s">
        <v>43</v>
      </c>
      <c r="H21" s="34" t="s">
        <v>45</v>
      </c>
      <c r="I21" s="103" t="s">
        <v>45</v>
      </c>
      <c r="J21" s="103" t="s">
        <v>47</v>
      </c>
      <c r="K21" s="38" t="s">
        <v>80</v>
      </c>
      <c r="L21" s="39" t="s">
        <v>140</v>
      </c>
      <c r="M21" s="40">
        <v>24</v>
      </c>
      <c r="N21" s="31">
        <v>0.21428571428571427</v>
      </c>
      <c r="O21" s="31">
        <v>0.41379310344827586</v>
      </c>
      <c r="P21" s="41" t="s">
        <v>173</v>
      </c>
      <c r="Q21" s="37" t="s">
        <v>133</v>
      </c>
      <c r="R21" s="42" t="s">
        <v>47</v>
      </c>
    </row>
    <row r="22" spans="1:18" x14ac:dyDescent="0.25">
      <c r="A22" s="28">
        <v>6</v>
      </c>
      <c r="B22" s="47" t="s">
        <v>12</v>
      </c>
      <c r="C22" s="34" t="s">
        <v>114</v>
      </c>
      <c r="D22" s="34" t="s">
        <v>111</v>
      </c>
      <c r="E22" s="34" t="s">
        <v>104</v>
      </c>
      <c r="F22" s="35">
        <v>40469</v>
      </c>
      <c r="G22" s="36" t="s">
        <v>43</v>
      </c>
      <c r="H22" s="34" t="s">
        <v>45</v>
      </c>
      <c r="I22" s="103" t="s">
        <v>45</v>
      </c>
      <c r="J22" s="103" t="s">
        <v>47</v>
      </c>
      <c r="K22" s="38" t="s">
        <v>75</v>
      </c>
      <c r="L22" s="39" t="s">
        <v>160</v>
      </c>
      <c r="M22" s="40">
        <v>24</v>
      </c>
      <c r="N22" s="31">
        <v>0.21428571428571427</v>
      </c>
      <c r="O22" s="31">
        <v>0.41379310344827586</v>
      </c>
      <c r="P22" s="41" t="s">
        <v>173</v>
      </c>
      <c r="Q22" s="37" t="s">
        <v>133</v>
      </c>
      <c r="R22" s="42" t="s">
        <v>47</v>
      </c>
    </row>
    <row r="23" spans="1:18" x14ac:dyDescent="0.25">
      <c r="A23" s="28">
        <v>1</v>
      </c>
      <c r="B23" s="47" t="s">
        <v>12</v>
      </c>
      <c r="C23" s="34" t="s">
        <v>58</v>
      </c>
      <c r="D23" s="34" t="s">
        <v>74</v>
      </c>
      <c r="E23" s="34" t="s">
        <v>60</v>
      </c>
      <c r="F23" s="35">
        <v>40254</v>
      </c>
      <c r="G23" s="36" t="s">
        <v>43</v>
      </c>
      <c r="H23" s="34" t="s">
        <v>45</v>
      </c>
      <c r="I23" s="103" t="s">
        <v>45</v>
      </c>
      <c r="J23" s="103" t="s">
        <v>47</v>
      </c>
      <c r="K23" s="38" t="s">
        <v>75</v>
      </c>
      <c r="L23" s="39" t="s">
        <v>159</v>
      </c>
      <c r="M23" s="40">
        <v>48</v>
      </c>
      <c r="N23" s="31">
        <v>0.43</v>
      </c>
      <c r="O23" s="31">
        <v>0.83</v>
      </c>
      <c r="P23" s="41" t="s">
        <v>108</v>
      </c>
      <c r="Q23" s="37" t="s">
        <v>133</v>
      </c>
      <c r="R23" s="42" t="s">
        <v>47</v>
      </c>
    </row>
    <row r="24" spans="1:18" x14ac:dyDescent="0.25">
      <c r="A24" s="28">
        <v>12</v>
      </c>
      <c r="B24" s="47" t="s">
        <v>12</v>
      </c>
      <c r="C24" s="34" t="s">
        <v>109</v>
      </c>
      <c r="D24" s="34" t="s">
        <v>137</v>
      </c>
      <c r="E24" s="34" t="s">
        <v>46</v>
      </c>
      <c r="F24" s="35">
        <v>40468</v>
      </c>
      <c r="G24" s="36" t="s">
        <v>43</v>
      </c>
      <c r="H24" s="34" t="s">
        <v>45</v>
      </c>
      <c r="I24" s="103" t="s">
        <v>45</v>
      </c>
      <c r="J24" s="103" t="s">
        <v>47</v>
      </c>
      <c r="K24" s="38" t="s">
        <v>75</v>
      </c>
      <c r="L24" s="39" t="s">
        <v>158</v>
      </c>
      <c r="M24" s="40">
        <v>12</v>
      </c>
      <c r="N24" s="31">
        <v>0.11</v>
      </c>
      <c r="O24" s="31">
        <v>0.21</v>
      </c>
      <c r="P24" s="41" t="str">
        <f>IF(M24="","",IF($K$9=M24,$L$9,IF(M24&gt;=$H$9,"призер","участник")))</f>
        <v>участник</v>
      </c>
      <c r="Q24" s="37" t="s">
        <v>133</v>
      </c>
      <c r="R24" s="42" t="s">
        <v>47</v>
      </c>
    </row>
    <row r="25" spans="1:18" x14ac:dyDescent="0.25">
      <c r="A25" s="28">
        <v>14</v>
      </c>
      <c r="B25" s="47" t="s">
        <v>12</v>
      </c>
      <c r="C25" s="34" t="s">
        <v>93</v>
      </c>
      <c r="D25" s="34" t="s">
        <v>51</v>
      </c>
      <c r="E25" s="34" t="s">
        <v>94</v>
      </c>
      <c r="F25" s="35">
        <v>40437</v>
      </c>
      <c r="G25" s="36" t="s">
        <v>43</v>
      </c>
      <c r="H25" s="34" t="s">
        <v>45</v>
      </c>
      <c r="I25" s="103" t="s">
        <v>45</v>
      </c>
      <c r="J25" s="103" t="s">
        <v>47</v>
      </c>
      <c r="K25" s="38" t="s">
        <v>75</v>
      </c>
      <c r="L25" s="39" t="s">
        <v>163</v>
      </c>
      <c r="M25" s="40">
        <v>21</v>
      </c>
      <c r="N25" s="31">
        <f>IF(M25="","",M25/$E$9)</f>
        <v>0.1875</v>
      </c>
      <c r="O25" s="31">
        <f>IF(M25="","",M25/$K$9)</f>
        <v>0.36206896551724138</v>
      </c>
      <c r="P25" s="41" t="str">
        <f>IF(M25="","",IF($K$9=M25,$L$9,IF(M25&gt;=$H$9,"призер","участник")))</f>
        <v>участник</v>
      </c>
      <c r="Q25" s="37" t="s">
        <v>133</v>
      </c>
      <c r="R25" s="42" t="s">
        <v>47</v>
      </c>
    </row>
    <row r="26" spans="1:18" x14ac:dyDescent="0.25">
      <c r="A26" s="28">
        <v>4</v>
      </c>
      <c r="B26" s="47" t="s">
        <v>12</v>
      </c>
      <c r="C26" s="34" t="s">
        <v>81</v>
      </c>
      <c r="D26" s="34" t="s">
        <v>49</v>
      </c>
      <c r="E26" s="34" t="s">
        <v>82</v>
      </c>
      <c r="F26" s="35">
        <v>40445</v>
      </c>
      <c r="G26" s="36" t="s">
        <v>43</v>
      </c>
      <c r="H26" s="34" t="s">
        <v>45</v>
      </c>
      <c r="I26" s="103" t="s">
        <v>45</v>
      </c>
      <c r="J26" s="103" t="s">
        <v>47</v>
      </c>
      <c r="K26" s="38" t="s">
        <v>75</v>
      </c>
      <c r="L26" s="39" t="s">
        <v>161</v>
      </c>
      <c r="M26" s="40">
        <v>58</v>
      </c>
      <c r="N26" s="31">
        <f>IF(M26="","",M26/$E$9)</f>
        <v>0.5178571428571429</v>
      </c>
      <c r="O26" s="31">
        <f>IF(M26="","",M26/$K$9)</f>
        <v>1</v>
      </c>
      <c r="P26" s="41" t="str">
        <f>IF(M26="","",IF($K$9=M26,$L$9,IF(M26&gt;=$H$9,"призер","участник")))</f>
        <v>победитель</v>
      </c>
      <c r="Q26" s="37" t="s">
        <v>133</v>
      </c>
      <c r="R26" s="42" t="s">
        <v>47</v>
      </c>
    </row>
    <row r="27" spans="1:18" x14ac:dyDescent="0.25">
      <c r="A27" s="47" t="s">
        <v>12</v>
      </c>
      <c r="B27" s="34" t="s">
        <v>12</v>
      </c>
      <c r="C27" s="34" t="s">
        <v>89</v>
      </c>
      <c r="D27" s="34" t="s">
        <v>90</v>
      </c>
      <c r="E27" s="35" t="s">
        <v>91</v>
      </c>
      <c r="F27" s="36" t="s">
        <v>145</v>
      </c>
      <c r="G27" s="36" t="s">
        <v>43</v>
      </c>
      <c r="H27" s="103" t="s">
        <v>45</v>
      </c>
      <c r="I27" s="103" t="s">
        <v>45</v>
      </c>
      <c r="J27" s="103" t="s">
        <v>47</v>
      </c>
      <c r="K27" s="39" t="s">
        <v>75</v>
      </c>
      <c r="L27" s="40" t="s">
        <v>164</v>
      </c>
      <c r="M27" s="40">
        <v>56</v>
      </c>
      <c r="N27" s="31">
        <f>IF(M27="","",M27/$E$9)</f>
        <v>0.5</v>
      </c>
      <c r="O27" s="31">
        <f>IF(M27="","",M27/$K$9)</f>
        <v>0.96551724137931039</v>
      </c>
      <c r="P27" s="41" t="s">
        <v>108</v>
      </c>
      <c r="Q27" s="37" t="s">
        <v>133</v>
      </c>
      <c r="R27" s="42" t="s">
        <v>47</v>
      </c>
    </row>
    <row r="28" spans="1:18" x14ac:dyDescent="0.25">
      <c r="A28" s="47" t="s">
        <v>12</v>
      </c>
      <c r="B28" s="34" t="s">
        <v>12</v>
      </c>
      <c r="C28" s="34" t="s">
        <v>76</v>
      </c>
      <c r="D28" s="34" t="s">
        <v>59</v>
      </c>
      <c r="E28" s="35" t="s">
        <v>50</v>
      </c>
      <c r="F28" s="36" t="s">
        <v>146</v>
      </c>
      <c r="G28" s="36" t="s">
        <v>43</v>
      </c>
      <c r="H28" s="103" t="s">
        <v>45</v>
      </c>
      <c r="I28" s="103" t="s">
        <v>45</v>
      </c>
      <c r="J28" s="103" t="s">
        <v>47</v>
      </c>
      <c r="K28" s="39" t="s">
        <v>75</v>
      </c>
      <c r="L28" s="40" t="s">
        <v>162</v>
      </c>
      <c r="M28" s="40">
        <v>6</v>
      </c>
      <c r="N28" s="31">
        <f>IF(M28="","",M28/$E$9)</f>
        <v>5.3571428571428568E-2</v>
      </c>
      <c r="O28" s="31">
        <f>IF(M28="","",M28/$K$9)</f>
        <v>0.10344827586206896</v>
      </c>
      <c r="P28" s="41" t="str">
        <f>IF(M28="","",IF($K$9=M28,$L$9,IF(M28&gt;=$H$9,"призер","участник")))</f>
        <v>участник</v>
      </c>
      <c r="Q28" s="37" t="s">
        <v>133</v>
      </c>
      <c r="R28" s="105" t="s">
        <v>47</v>
      </c>
    </row>
    <row r="29" spans="1:18" ht="15.75" x14ac:dyDescent="0.25">
      <c r="B29" s="33"/>
      <c r="C29" s="53"/>
    </row>
    <row r="30" spans="1:18" ht="15.75" x14ac:dyDescent="0.25">
      <c r="B30" s="10" t="s">
        <v>170</v>
      </c>
      <c r="C30" s="53"/>
      <c r="F30" s="10" t="s">
        <v>171</v>
      </c>
    </row>
    <row r="32" spans="1:18" x14ac:dyDescent="0.25">
      <c r="B32" s="10" t="s">
        <v>172</v>
      </c>
    </row>
  </sheetData>
  <protectedRanges>
    <protectedRange sqref="N11:N28" name="Диапазон1_3_1_3_1"/>
    <protectedRange sqref="O11:O28" name="Диапазон1_1_1_1_1_1"/>
    <protectedRange sqref="P11:P28" name="Диапазон1_2_1_1_1_1_1"/>
  </protectedRanges>
  <autoFilter ref="A10:R10">
    <sortState ref="A11:R28">
      <sortCondition ref="K10"/>
    </sortState>
  </autoFilter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tabSelected="1" workbookViewId="0">
      <selection activeCell="G8" sqref="G8"/>
    </sheetView>
  </sheetViews>
  <sheetFormatPr defaultRowHeight="12.75" x14ac:dyDescent="0.2"/>
  <cols>
    <col min="2" max="2" width="40" bestFit="1" customWidth="1"/>
  </cols>
  <sheetData>
    <row r="2" spans="2:7" x14ac:dyDescent="0.2">
      <c r="B2" s="8" t="s">
        <v>35</v>
      </c>
      <c r="D2" s="8"/>
      <c r="E2" s="8" t="s">
        <v>174</v>
      </c>
      <c r="F2" s="8"/>
      <c r="G2" s="8"/>
    </row>
    <row r="4" spans="2:7" s="4" customFormat="1" ht="24" customHeight="1" x14ac:dyDescent="0.2">
      <c r="B4" s="3" t="s">
        <v>26</v>
      </c>
      <c r="C4" s="1">
        <v>27</v>
      </c>
    </row>
    <row r="5" spans="2:7" s="4" customFormat="1" ht="24" customHeight="1" x14ac:dyDescent="0.2">
      <c r="B5" s="3" t="s">
        <v>27</v>
      </c>
      <c r="C5" s="1">
        <v>1</v>
      </c>
    </row>
    <row r="6" spans="2:7" s="4" customFormat="1" ht="24" customHeight="1" x14ac:dyDescent="0.2">
      <c r="B6" s="3" t="s">
        <v>28</v>
      </c>
      <c r="C6" s="1">
        <v>4</v>
      </c>
    </row>
    <row r="7" spans="2:7" s="4" customFormat="1" ht="24" customHeight="1" x14ac:dyDescent="0.2">
      <c r="B7" s="3" t="s">
        <v>29</v>
      </c>
      <c r="C7" s="1">
        <v>22</v>
      </c>
    </row>
    <row r="8" spans="2:7" s="4" customFormat="1" ht="24" customHeight="1" x14ac:dyDescent="0.2">
      <c r="B8" s="3" t="s">
        <v>24</v>
      </c>
      <c r="C8" s="2">
        <v>0.45</v>
      </c>
    </row>
    <row r="9" spans="2:7" s="4" customFormat="1" ht="24" customHeight="1" x14ac:dyDescent="0.2">
      <c r="B9" s="5" t="s">
        <v>30</v>
      </c>
      <c r="C9" s="2">
        <v>0.19</v>
      </c>
    </row>
    <row r="10" spans="2:7" s="4" customFormat="1" ht="24" customHeight="1" x14ac:dyDescent="0.2">
      <c r="B10" s="3" t="s">
        <v>25</v>
      </c>
      <c r="C10" s="6">
        <f>IF((C4*D10)&gt;0,(C4*D10),0)</f>
        <v>0</v>
      </c>
      <c r="D10" s="7">
        <f>C9-45%</f>
        <v>-0.26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Инструкция</vt:lpstr>
      <vt:lpstr>5 класс</vt:lpstr>
      <vt:lpstr>8 класс</vt:lpstr>
      <vt:lpstr>9 класс</vt:lpstr>
      <vt:lpstr>Сводная</vt:lpstr>
      <vt:lpstr>'5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2025-11-06T22:19:59Z</cp:lastPrinted>
  <dcterms:created xsi:type="dcterms:W3CDTF">2007-11-07T20:16:05Z</dcterms:created>
  <dcterms:modified xsi:type="dcterms:W3CDTF">2025-11-10T00:42:07Z</dcterms:modified>
</cp:coreProperties>
</file>